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Mon Drive\COMMUNICATION\LEADS MAGNETS\"/>
    </mc:Choice>
  </mc:AlternateContent>
  <xr:revisionPtr revIDLastSave="0" documentId="13_ncr:20001_{65433647-4F7D-43A2-A0C6-5A008F59E1CD}" xr6:coauthVersionLast="47" xr6:coauthVersionMax="47" xr10:uidLastSave="{00000000-0000-0000-0000-000000000000}"/>
  <bookViews>
    <workbookView xWindow="-23148" yWindow="-108" windowWidth="23256" windowHeight="12456" tabRatio="500" activeTab="4" xr2:uid="{00000000-000D-0000-FFFF-FFFF00000000}"/>
  </bookViews>
  <sheets>
    <sheet name="Lisez-moi" sheetId="1" r:id="rId1"/>
    <sheet name="Hypothèses" sheetId="2" r:id="rId2"/>
    <sheet name="Calcul détaillé" sheetId="3" r:id="rId3"/>
    <sheet name="Synthèse" sheetId="4" r:id="rId4"/>
    <sheet name="Sources" sheetId="5" r:id="rId5"/>
  </sheets>
  <definedNames>
    <definedName name="_xlnm.Print_Area" localSheetId="0">'Lisez-moi'!$B$1:$B$24</definedName>
  </definedNames>
  <calcPr calcId="191029" iterateDelta="1E-4"/>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6" i="4" l="1"/>
  <c r="C6" i="4"/>
  <c r="E30" i="3"/>
  <c r="E29" i="3"/>
  <c r="D29" i="3"/>
  <c r="C29" i="3"/>
  <c r="E28" i="3"/>
  <c r="D28" i="3"/>
  <c r="C28" i="3"/>
  <c r="E27" i="3"/>
  <c r="D27" i="3"/>
  <c r="C27" i="3"/>
  <c r="E26" i="3"/>
  <c r="D26" i="3"/>
  <c r="C26" i="3"/>
  <c r="E25" i="3"/>
  <c r="D25" i="3"/>
  <c r="D30" i="3" s="1"/>
  <c r="C25" i="3"/>
  <c r="C30" i="3" s="1"/>
  <c r="E19" i="3"/>
  <c r="D19" i="3"/>
  <c r="C19" i="3"/>
  <c r="E18" i="3"/>
  <c r="D18" i="3"/>
  <c r="C18" i="3"/>
  <c r="E17" i="3"/>
  <c r="D17" i="3"/>
  <c r="D20" i="3" s="1"/>
  <c r="D8" i="4" s="1"/>
  <c r="C17" i="3"/>
  <c r="C20" i="3" s="1"/>
  <c r="C8" i="4" s="1"/>
  <c r="E16" i="3"/>
  <c r="E20" i="3" s="1"/>
  <c r="E8" i="4" s="1"/>
  <c r="D16" i="3"/>
  <c r="C16" i="3"/>
  <c r="E15" i="3"/>
  <c r="D15" i="3"/>
  <c r="C15" i="3"/>
  <c r="D12" i="3"/>
  <c r="D22" i="3" s="1"/>
  <c r="E11" i="3"/>
  <c r="D11" i="3"/>
  <c r="C11" i="3"/>
  <c r="E10" i="3"/>
  <c r="D10" i="3"/>
  <c r="C10" i="3"/>
  <c r="E9" i="3"/>
  <c r="E12" i="3" s="1"/>
  <c r="D9" i="3"/>
  <c r="D7" i="4" s="1"/>
  <c r="C9" i="3"/>
  <c r="C12" i="3" s="1"/>
  <c r="C31" i="3" l="1"/>
  <c r="C32" i="3" s="1"/>
  <c r="C22" i="3"/>
  <c r="D9" i="4"/>
  <c r="D18" i="4" s="1"/>
  <c r="D35" i="3"/>
  <c r="E22" i="3"/>
  <c r="D32" i="3"/>
  <c r="D31" i="3"/>
  <c r="E6" i="4"/>
  <c r="E31" i="3"/>
  <c r="E32" i="3" s="1"/>
  <c r="C7" i="4"/>
  <c r="E7" i="4"/>
  <c r="E10" i="4" l="1"/>
  <c r="E36" i="3"/>
  <c r="C10" i="4"/>
  <c r="C36" i="3"/>
  <c r="E9" i="4"/>
  <c r="E18" i="4" s="1"/>
  <c r="E35" i="3"/>
  <c r="E37" i="3" s="1"/>
  <c r="E11" i="4" s="1"/>
  <c r="E17" i="4" s="1"/>
  <c r="C35" i="3"/>
  <c r="C37" i="3" s="1"/>
  <c r="C11" i="4" s="1"/>
  <c r="C17" i="4" s="1"/>
  <c r="C9" i="4"/>
  <c r="C18" i="4" s="1"/>
  <c r="D10" i="4"/>
  <c r="D36" i="3"/>
  <c r="D37" i="3"/>
  <c r="D11" i="4" s="1"/>
  <c r="D17" i="4" s="1"/>
</calcChain>
</file>

<file path=xl/sharedStrings.xml><?xml version="1.0" encoding="utf-8"?>
<sst xmlns="http://schemas.openxmlformats.org/spreadsheetml/2006/main" count="122" uniqueCount="120">
  <si>
    <t>BD SOLUTIONS TRAVAUX</t>
  </si>
  <si>
    <t>Le coût réel d'un Bureau d'Études interne</t>
  </si>
  <si>
    <t>3 scénarios chiffrés · TPE / PME / Groupement</t>
  </si>
  <si>
    <t>À QUOI SERT CE FICHIER</t>
  </si>
  <si>
    <t>Ce tableur calcule le coût RÉEL d'un poste de chargé d'études (chiffreur métreur) en interne pour une entreprise du bâtiment, en intégrant tout ce qu'on oublie habituellement : charges patronales, logiciel métier, poste de travail amorti, formation continue, et surtout les jours réellement productifs sur l'année.
Le résultat est exprimé en €/jour produit — la seule métrique qui permet de comparer objectivement un BE interne avec un BE externalisé.</t>
  </si>
  <si>
    <t>COMMENT L'UTILISER</t>
  </si>
  <si>
    <t>1.  Ouvrez l'onglet « Hypothèses » et adaptez les valeurs en BLEU à votre situation.
2.  Consultez les 3 scénarios pré-paramétrés : TPE 8 salariés / PME 25 salariés / Groupement 50+ salariés.
3.  L'onglet « Synthèse » compare les 3 scénarios et donne le coût €/jour produit.
4.  L'onglet « Sources » documente toutes les données chiffrées utilisées.</t>
  </si>
  <si>
    <t>CODE COULEURS</t>
  </si>
  <si>
    <t>•  BLEU = valeur modifiable (vous pouvez la changer pour l'adapter à votre cas)
•  NOIR = formule de calcul (ne pas modifier)
•  GRIS CLAIR = en-tête ou ligne de section</t>
  </si>
  <si>
    <t>CE QUE VOUS DÉCOUVRIREZ</t>
  </si>
  <si>
    <t>•  Le coût total employeur d'un chiffreur ne se résume PAS à son salaire chargé (33% des coûts sont annexes).
•  Sur 218 jours ouvrés annuels, un BE interne ne produit en réalité que 140 à 175 jours utiles.
•  Le coût final par jour produit varie de 290 €/j (junior TPE) à 460 €/j (senior cadre).
•  Externaliser certaines missions devient économiquement rationnel dès que la charge interne dépasse 70 % de la capacité du BE en place.</t>
  </si>
  <si>
    <t>BD Solutions Travaux  ·  Bureau d'études externalisé pour les entreprises du bâtiment
Chiffrage · Métrés · Réponse aux appels d'offres · Plans techniques · Conduite de travaux
bd-solutions-travaux.fr</t>
  </si>
  <si>
    <t>HYPOTHÈSES MODIFIABLES</t>
  </si>
  <si>
    <t>Modifiez les valeurs en BLEU pour adapter le calcul à votre situation. Toutes les formules se mettront à jour automatiquement.</t>
  </si>
  <si>
    <t>PARAMÈTRE</t>
  </si>
  <si>
    <t>Scénario 1
TPE (≈ 8 sal.)</t>
  </si>
  <si>
    <t>Scénario 2
PME (≈ 25 sal.)</t>
  </si>
  <si>
    <t>Scénario 3
Groupement (50+)</t>
  </si>
  <si>
    <t>Source / Note</t>
  </si>
  <si>
    <t>RÉMUNÉRATION</t>
  </si>
  <si>
    <t>Salaire brut annuel (€)</t>
  </si>
  <si>
    <t>Médiane France 2026 : 31 500 € (junior à confirmé). Cadre senior 41 200-48 000 €. Source : Indeed (1 700 salaires, mars 2026), Talent.com, Batiactu.</t>
  </si>
  <si>
    <t>Taux charges patronales (%)</t>
  </si>
  <si>
    <t>Fourchette légale 25-42 % du brut. Non-cadre PME ≈ 32 %. Cadre ≈ 40-42 %. Source : URSSAF, simulateur Service Public.</t>
  </si>
  <si>
    <t>13e mois / primes annuelles (€)</t>
  </si>
  <si>
    <t>Primes d'objectif, 13e mois (souvent en PME et cadres). Adaptez à votre convention.</t>
  </si>
  <si>
    <t>COÛTS ANNEXES (poste, outils, formation)</t>
  </si>
  <si>
    <t>Logiciel études de prix (€/an)</t>
  </si>
  <si>
    <t>Onaya, Graneet, Sydev, ATTIC+, etc. Licence simple 150 €/mois, version pro 300-450 €/mois selon modules (DPGF, BIM, suivi).</t>
  </si>
  <si>
    <t>Poste de travail amorti (€/an)</t>
  </si>
  <si>
    <t>PC + 2 écrans + table à plans + mobilier + part loyer/m². Amortissement sur 4 ans.</t>
  </si>
  <si>
    <t>Formation continue (€/an)</t>
  </si>
  <si>
    <t>Mises à jour réglementaires, logiciels, BIM. Obligation employeur.</t>
  </si>
  <si>
    <t>Télécom + déplacements (€/an)</t>
  </si>
  <si>
    <t>Tél pro, frais kilométriques visites de chantier, péages.</t>
  </si>
  <si>
    <t>Recrutement amorti (€/an)</t>
  </si>
  <si>
    <t>Coût recrutement (cabinet ou temps interne) lissé sur la durée moyenne en poste (4-5 ans). Source : APEC.</t>
  </si>
  <si>
    <t>TEMPS DE TRAVAIL &amp; PRODUCTIVITÉ</t>
  </si>
  <si>
    <t>Jours ouvrés annuels</t>
  </si>
  <si>
    <t>Standard France 2026 : 365 - 104 (week-ends) - 9 (fériés ouvrés) - … . Source : INSEE.</t>
  </si>
  <si>
    <t>Congés payés (jours)</t>
  </si>
  <si>
    <t>5 semaines légales en jours ouvrés.</t>
  </si>
  <si>
    <t>RTT (jours)</t>
  </si>
  <si>
    <t>Variable selon convention collective et accord d'entreprise. TPE souvent 0 RTT, PME et grandes structures 8-12.</t>
  </si>
  <si>
    <t>Arrêts maladie (jours, moyenne)</t>
  </si>
  <si>
    <t>Moyenne France secteur tertiaire : 6-9 j/an. Source : Malakoff Humanis 2024.</t>
  </si>
  <si>
    <t>Formation (jours)</t>
  </si>
  <si>
    <t>Jours de formation pris dans l'année.</t>
  </si>
  <si>
    <t>Temps non productif (%)</t>
  </si>
  <si>
    <t>Réunions internes, échanges, attente d'infos client, pauses, déplacements internes. Plus la structure est grosse, plus ce taux monte.</t>
  </si>
  <si>
    <t>CALCUL DÉTAILLÉ DU COÛT RÉEL</t>
  </si>
  <si>
    <t>Toutes les valeurs sont calculées automatiquement à partir de l'onglet « Hypothèses ». Ne modifiez pas cet onglet.</t>
  </si>
  <si>
    <t>POSTE DE COÛT</t>
  </si>
  <si>
    <t>Scénario 1
TPE</t>
  </si>
  <si>
    <t>Scénario 2
PME</t>
  </si>
  <si>
    <t>Scénario 3
Groupement</t>
  </si>
  <si>
    <t>1. COÛT SALARIAL TOTAL</t>
  </si>
  <si>
    <t>Salaire brut annuel</t>
  </si>
  <si>
    <t>+ Charges patronales</t>
  </si>
  <si>
    <t>+ 13e mois / primes</t>
  </si>
  <si>
    <t>→ Coût salarial total (A)</t>
  </si>
  <si>
    <t>2. COÛTS ANNEXES (ce qu'on oublie souvent)</t>
  </si>
  <si>
    <t>Logiciel études de prix</t>
  </si>
  <si>
    <t>Poste de travail (PC, écrans, mobilier amorti)</t>
  </si>
  <si>
    <t>Formation continue</t>
  </si>
  <si>
    <t>Télécom + déplacements</t>
  </si>
  <si>
    <t>Recrutement amorti</t>
  </si>
  <si>
    <t>→ Coûts annexes total (B)</t>
  </si>
  <si>
    <t>COÛT EMPLOYEUR INTÉGRÉ ANNUEL (A + B)</t>
  </si>
  <si>
    <t>3. JOURS RÉELLEMENT PRODUITS DANS L'ANNÉE</t>
  </si>
  <si>
    <t>− Congés payés</t>
  </si>
  <si>
    <t>− RTT</t>
  </si>
  <si>
    <t>− Arrêts maladie (moyenne)</t>
  </si>
  <si>
    <t>− Formation</t>
  </si>
  <si>
    <t>→ Jours de présence effective</t>
  </si>
  <si>
    <t>− Temps non productif (réunions, attentes, pauses)</t>
  </si>
  <si>
    <t>→ JOURS RÉELLEMENT PRODUITS / AN</t>
  </si>
  <si>
    <t>RÉSULTAT — COÛT RÉEL PAR JOUR PRODUIT</t>
  </si>
  <si>
    <t>Coût employeur intégré annuel</t>
  </si>
  <si>
    <t>÷ Jours réellement produits</t>
  </si>
  <si>
    <t>→ COÛT RÉEL PAR JOUR PRODUIT</t>
  </si>
  <si>
    <t>SYNTHÈSE COMPARATIVE DES 3 SCÉNARIOS</t>
  </si>
  <si>
    <t>INDICATEUR</t>
  </si>
  <si>
    <t>TPE
(8 sal.)</t>
  </si>
  <si>
    <t>PME
(25 sal.)</t>
  </si>
  <si>
    <t>Groupement
(50+ sal.)</t>
  </si>
  <si>
    <t>Salaire chargé (brut + charges)</t>
  </si>
  <si>
    <t>Coûts annexes (logiciel, poste, etc.)</t>
  </si>
  <si>
    <t>COÛT EMPLOYEUR INTÉGRÉ ANNUEL</t>
  </si>
  <si>
    <t>Jours réellement produits / an</t>
  </si>
  <si>
    <t>COÛT RÉEL PAR JOUR PRODUIT</t>
  </si>
  <si>
    <t>COMPARAISON AVEC UN BE EXTERNALISÉ</t>
  </si>
  <si>
    <t>TJM BE externalisé (modifiable)</t>
  </si>
  <si>
    <t>Différentiel BE interne vs externe (€/jour)</t>
  </si>
  <si>
    <t>Seuil de rentabilité externalisation (jours/an)</t>
  </si>
  <si>
    <t>📌 LECTURE — Le « seuil de rentabilité » indique le nombre de jours d'études achetés en externalisation qui équivaut au coût annuel d'un BE interne. Si votre besoin réel est INFÉRIEUR à ce seuil, l'externalisation est économiquement plus rationnelle. Au-delà, garder l'interne devient pertinent — à condition que la charge soit régulière.</t>
  </si>
  <si>
    <t>POUR ALLER PLUS LOIN</t>
  </si>
  <si>
    <t>SOURCES &amp; MÉTHODOLOGIE</t>
  </si>
  <si>
    <t>POSTE</t>
  </si>
  <si>
    <t>DONNÉES &amp; SOURCES</t>
  </si>
  <si>
    <t>Salaire métreur / chiffreur métreur</t>
  </si>
  <si>
    <t>Indeed.fr (mars 2026, 1 700 salaires) : 34 295 € brut/an moyen.
Talent.com (2025) : médiane 31 500 €, débutant 27 000 €, expérimenté 41 200 €.
Batiactu (édition annuelle salaires BTP) : début 26 500 €, après 10 ans 35 800 €.
Jobijoba (2025) : 31 250 € moyen.
SalaireMoyen.com (base INSEE, 14 894 profils) : 35 708 € brut/an, équivalent 2 350 €/mois net.</t>
  </si>
  <si>
    <t>Salaire ingénieur études de prix BTP</t>
  </si>
  <si>
    <t>SalaireMoyen.com (INSEE) : 3 434 €/mois net = ~41 200 € brut/an.
Profils seniors avec 10+ ans : 45 000 à 52 000 € brut/an selon région et secteur.</t>
  </si>
  <si>
    <t>Charges patronales France 2025-2026</t>
  </si>
  <si>
    <t>URSSAF / Service Public Entreprendre : taux global moyen 25 à 42 % du salaire brut.
Moyenne France ≈ 30 % (Hellowork, Hiway, Payfit).
Non-cadre PME &lt; 50 salariés : ~32 % observé via simulateur URSSAF (source : Hiway, exemple chiffré).
Cadre : 40-42 % (retraite complémentaire, prévoyance, APEC plus élevés).</t>
  </si>
  <si>
    <t>Logiciels d'études de prix BTP</t>
  </si>
  <si>
    <t>Onaya BTP (Orisha Construction) : licence à partir de 150 €/mois.
Graneet : abonnement SaaS, environ 200-400 €/mois selon modules.
Sydev (Optima) : tarif sur devis, environ 250-450 €/mois.
ATTIC+ : licence + maintenance, environ 2 000-4 000 €/an.</t>
  </si>
  <si>
    <t>Jours ouvrés annuels et absences</t>
  </si>
  <si>
    <t>INSEE — Calendrier 2025-2026 : 218 jours ouvrés en moyenne (365 − 104 we − 8 à 10 fériés ouvrés).
Congés payés : 25 jours ouvrés (5 semaines, code du travail).
RTT : 0 à 12 jours selon convention collective et accord d'entreprise.
Arrêts maladie tertiaires : 6 à 9 j/an en moyenne (Baromètre Malakoff Humanis 2024).</t>
  </si>
  <si>
    <t>Temps non productif (réunions, attentes, déplacements)</t>
  </si>
  <si>
    <t>Études RH BTP : 15 à 25 % du temps de présence consacré à des activités non directement productives.
Plus la structure est grande, plus ce taux est élevé (réunions internes, reporting, interfaces multiples).</t>
  </si>
  <si>
    <t>Coût recrutement</t>
  </si>
  <si>
    <t>APEC (2024) : coût moyen recrutement cadre BTP entre 8 000 € et 15 000 € (cabinet) ou 4 000-8 000 € (interne).
Lissé sur durée moyenne en poste (4-5 ans) : 1 500-4 000 €/an.</t>
  </si>
  <si>
    <t>Coûts cachés d'un BE sous-dimensionné</t>
  </si>
  <si>
    <t>AO non répondus = perte de CA potentiel : observation terrain BD Solutions Travaux.
Erreurs sous pression = perte de marge : retours clients PME bâtiment Nouvelle-Aquitaine 2024-2025.
Coût turnover = source APEC + observations sectorielles.</t>
  </si>
  <si>
    <t>NOTE MÉTHODOLOGIQUE</t>
  </si>
  <si>
    <t>Les valeurs des 3 scénarios sont des moyennes représentatives observées sur des PME du bâtiment en Occitanie et Nouvelle-Aquitaine, recoupées avec les sources statistiques publiques citées ci-dessus. Elles sont volontairement modifiables dans l'onglet « Hypothèses » pour permettre à chaque dirigeant d'ajuster le calcul à sa propre situation : convention collective, ancienneté du poste, équipement réel, logiciel utilisé, organisation interne.
Le calcul est délibérément CONSERVATEUR : les coûts cachés (AO non répondus, erreurs de chiffrage sous pression, turnover) ne sont PAS intégrés au coût annuel pour rester sur des bases factuelles. Leur intégration ferait monter le coût réel de 15 à 30 % supplémentaires.</t>
  </si>
  <si>
    <t>Ce calcul ne prend pas en compte les coûts CACHÉS d'un BE sous-dimensionné :
•  AO non répondus faute de temps (1 à 2 marchés perdus / an = 30 à 80 K€ de CA potentiel)
•  Erreurs de chiffrage sous pression (4 à 7 % de marge perdue sur les chantiers urgents)
•  Burn-out et turnover (coût de remplacement 18 à 25 K€)
Pour un audit personnalisé de votre organisation BE et un calcul intégrant ces coûts cachés :
👉  contact@bd-solutions-travaux.fr  ·  06 85 27 10 42</t>
  </si>
  <si>
    <t>BD Solutions Travaux  ·  bd-solutions-travaux.fr  ·  06 85 27 10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</si>
</sst>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quot; j&quot;"/>
    <numFmt numFmtId="166" formatCode="#,##0&quot; €/jour&quot;"/>
    <numFmt numFmtId="167" formatCode="#,##0&quot; €&quot;"/>
    <numFmt numFmtId="168" formatCode="#,##0&quot; €/j&quot;"/>
    <numFmt numFmtId="169" formatCode="#,##0&quot; €/j HT&quot;"/>
    <numFmt numFmtId="170" formatCode="\+#,##0&quot; €&quot;;\-#,##0&quot; €&quot;;\-"/>
  </numFmts>
  <fonts count="20" x14ac:knownFonts="1">
    <font>
      <sz val="11"/>
      <color theme="1"/>
      <name val="Calibri"/>
      <family val="2"/>
      <charset val="1"/>
    </font>
    <font>
      <b/>
      <sz val="10"/>
      <color rgb="FFD4AF37"/>
      <name val="Arial"/>
      <charset val="1"/>
    </font>
    <font>
      <b/>
      <sz val="20"/>
      <color rgb="FF000131"/>
      <name val="Arial"/>
      <charset val="1"/>
    </font>
    <font>
      <i/>
      <sz val="12"/>
      <color rgb="FFD4AF37"/>
      <name val="Arial"/>
      <charset val="1"/>
    </font>
    <font>
      <b/>
      <sz val="12"/>
      <color rgb="FF000131"/>
      <name val="Arial"/>
      <charset val="1"/>
    </font>
    <font>
      <sz val="10"/>
      <color rgb="FF000000"/>
      <name val="Arial"/>
      <charset val="1"/>
    </font>
    <font>
      <i/>
      <sz val="9"/>
      <color rgb="FF000131"/>
      <name val="Arial"/>
      <charset val="1"/>
    </font>
    <font>
      <b/>
      <sz val="16"/>
      <color rgb="FFFFFFFF"/>
      <name val="Arial"/>
      <charset val="1"/>
    </font>
    <font>
      <i/>
      <sz val="9"/>
      <color rgb="FF595959"/>
      <name val="Arial"/>
      <charset val="1"/>
    </font>
    <font>
      <b/>
      <sz val="10"/>
      <color rgb="FFFFFFFF"/>
      <name val="Arial"/>
      <charset val="1"/>
    </font>
    <font>
      <b/>
      <sz val="10"/>
      <color rgb="FF000131"/>
      <name val="Arial"/>
      <charset val="1"/>
    </font>
    <font>
      <b/>
      <sz val="10"/>
      <color rgb="FF0000FF"/>
      <name val="Arial"/>
      <charset val="1"/>
    </font>
    <font>
      <i/>
      <sz val="8"/>
      <color rgb="FF595959"/>
      <name val="Arial"/>
      <charset val="1"/>
    </font>
    <font>
      <b/>
      <sz val="10"/>
      <color rgb="FF000000"/>
      <name val="Arial"/>
      <charset val="1"/>
    </font>
    <font>
      <b/>
      <sz val="11"/>
      <color rgb="FFFFFFFF"/>
      <name val="Arial"/>
      <charset val="1"/>
    </font>
    <font>
      <b/>
      <sz val="14"/>
      <color rgb="FFD4AF37"/>
      <name val="Arial"/>
      <charset val="1"/>
    </font>
    <font>
      <b/>
      <sz val="11"/>
      <color rgb="FF000131"/>
      <name val="Arial"/>
      <charset val="1"/>
    </font>
    <font>
      <b/>
      <sz val="12"/>
      <color rgb="FFFFFFFF"/>
      <name val="Arial"/>
      <charset val="1"/>
    </font>
    <font>
      <sz val="9"/>
      <color rgb="FF000000"/>
      <name val="Arial"/>
      <charset val="1"/>
    </font>
    <font>
      <i/>
      <sz val="9"/>
      <color rgb="FF000000"/>
      <name val="Arial"/>
      <charset val="1"/>
    </font>
  </fonts>
  <fills count="6">
    <fill>
      <patternFill patternType="none"/>
    </fill>
    <fill>
      <patternFill patternType="gray125"/>
    </fill>
    <fill>
      <patternFill patternType="solid">
        <fgColor rgb="FF000131"/>
        <bgColor rgb="FF000000"/>
      </patternFill>
    </fill>
    <fill>
      <patternFill patternType="solid">
        <fgColor rgb="FFD4AF37"/>
        <bgColor rgb="FFFFCC00"/>
      </patternFill>
    </fill>
    <fill>
      <patternFill patternType="solid">
        <fgColor rgb="FFF4F4F4"/>
        <bgColor rgb="FFFFF8DC"/>
      </patternFill>
    </fill>
    <fill>
      <patternFill patternType="solid">
        <fgColor rgb="FFFFF8DC"/>
        <bgColor rgb="FFF4F4F4"/>
      </patternFill>
    </fill>
  </fills>
  <borders count="4">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medium">
        <color rgb="FF000131"/>
      </left>
      <right style="medium">
        <color rgb="FF000131"/>
      </right>
      <top style="medium">
        <color rgb="FF000131"/>
      </top>
      <bottom style="medium">
        <color rgb="FF000131"/>
      </bottom>
      <diagonal/>
    </border>
  </borders>
  <cellStyleXfs count="1">
    <xf numFmtId="0" fontId="0" fillId="0" borderId="0"/>
  </cellStyleXfs>
  <cellXfs count="49">
    <xf numFmtId="0" fontId="0" fillId="0" borderId="0" xfId="0"/>
    <xf numFmtId="0" fontId="17" fillId="2" borderId="0" xfId="0" applyFont="1" applyFill="1" applyAlignment="1">
      <alignment horizontal="left" vertical="center" indent="1"/>
    </xf>
    <xf numFmtId="0" fontId="0" fillId="0" borderId="0" xfId="0"/>
    <xf numFmtId="0" fontId="8" fillId="4" borderId="0" xfId="0" applyFont="1" applyFill="1" applyAlignment="1">
      <alignment horizontal="left" vertical="top" wrapText="1" indent="1"/>
    </xf>
    <xf numFmtId="0" fontId="4" fillId="3" borderId="0" xfId="0" applyFont="1" applyFill="1" applyAlignment="1">
      <alignment horizontal="left" vertical="center" indent="1"/>
    </xf>
    <xf numFmtId="0" fontId="4" fillId="3" borderId="0" xfId="0" applyFont="1" applyFill="1" applyAlignment="1">
      <alignment horizontal="center" vertical="center" wrapText="1"/>
    </xf>
    <xf numFmtId="0" fontId="5" fillId="3" borderId="2" xfId="0" applyFont="1" applyFill="1" applyBorder="1" applyAlignment="1">
      <alignment horizontal="left" vertical="center" indent="2"/>
    </xf>
    <xf numFmtId="0" fontId="8" fillId="0" borderId="0" xfId="0" applyFont="1" applyAlignment="1">
      <alignment horizontal="left" vertical="center" wrapText="1"/>
    </xf>
    <xf numFmtId="0" fontId="10" fillId="3" borderId="0" xfId="0" applyFont="1" applyFill="1" applyAlignment="1">
      <alignment horizontal="left" vertical="center" indent="1"/>
    </xf>
    <xf numFmtId="0" fontId="8" fillId="0" borderId="0" xfId="0" applyFont="1"/>
    <xf numFmtId="0" fontId="7" fillId="2" borderId="0" xfId="0" applyFont="1" applyFill="1" applyAlignment="1">
      <alignment horizontal="left" vertical="center" indent="1"/>
    </xf>
    <xf numFmtId="0" fontId="6" fillId="4" borderId="0" xfId="0" applyFont="1" applyFill="1" applyAlignment="1">
      <alignment horizontal="center" vertical="center" wrapText="1"/>
    </xf>
    <xf numFmtId="0" fontId="3" fillId="0" borderId="0" xfId="0" applyFont="1" applyAlignment="1">
      <alignment horizontal="left" vertical="center" indent="1"/>
    </xf>
    <xf numFmtId="0" fontId="2" fillId="0" borderId="0" xfId="0" applyFont="1" applyAlignment="1">
      <alignment horizontal="left" vertical="center" indent="1"/>
    </xf>
    <xf numFmtId="0" fontId="1" fillId="2" borderId="0" xfId="0" applyFont="1" applyFill="1" applyAlignment="1">
      <alignment horizontal="left" vertical="center" indent="1"/>
    </xf>
    <xf numFmtId="0" fontId="0" fillId="3" borderId="0" xfId="0" applyFill="1"/>
    <xf numFmtId="0" fontId="4" fillId="4" borderId="0" xfId="0" applyFont="1" applyFill="1" applyAlignment="1">
      <alignment horizontal="left" vertical="center" indent="1"/>
    </xf>
    <xf numFmtId="0" fontId="5" fillId="0" borderId="0" xfId="0" applyFont="1" applyAlignment="1">
      <alignment horizontal="left" vertical="top" wrapText="1" indent="1"/>
    </xf>
    <xf numFmtId="0" fontId="9" fillId="2" borderId="1" xfId="0" applyFont="1" applyFill="1" applyBorder="1" applyAlignment="1">
      <alignment horizontal="center" vertical="center" wrapText="1"/>
    </xf>
    <xf numFmtId="0" fontId="5" fillId="0" borderId="1" xfId="0" applyFont="1" applyBorder="1" applyAlignment="1">
      <alignment horizontal="left" vertical="center" indent="1"/>
    </xf>
    <xf numFmtId="0" fontId="11" fillId="5" borderId="1" xfId="0" applyFont="1" applyFill="1" applyBorder="1" applyAlignment="1">
      <alignment horizontal="right" vertical="center"/>
    </xf>
    <xf numFmtId="0" fontId="12" fillId="0" borderId="1" xfId="0" applyFont="1" applyBorder="1" applyAlignment="1">
      <alignment horizontal="left" vertical="center" wrapText="1" indent="1"/>
    </xf>
    <xf numFmtId="164" fontId="11" fillId="5" borderId="1" xfId="0" applyNumberFormat="1" applyFont="1" applyFill="1" applyBorder="1" applyAlignment="1">
      <alignment horizontal="right" vertical="center"/>
    </xf>
    <xf numFmtId="165" fontId="11" fillId="5" borderId="1" xfId="0" applyNumberFormat="1" applyFont="1" applyFill="1" applyBorder="1" applyAlignment="1">
      <alignment horizontal="right" vertical="center"/>
    </xf>
    <xf numFmtId="0" fontId="5" fillId="0" borderId="1" xfId="0" applyFont="1" applyBorder="1" applyAlignment="1">
      <alignment horizontal="left" vertical="center" indent="2"/>
    </xf>
    <xf numFmtId="0" fontId="5" fillId="0" borderId="1" xfId="0" applyFont="1" applyBorder="1" applyAlignment="1">
      <alignment horizontal="right" vertical="center"/>
    </xf>
    <xf numFmtId="0" fontId="13" fillId="4" borderId="1" xfId="0" applyFont="1" applyFill="1" applyBorder="1" applyAlignment="1">
      <alignment horizontal="left" vertical="center" indent="1"/>
    </xf>
    <xf numFmtId="0" fontId="13" fillId="4" borderId="1" xfId="0" applyFont="1" applyFill="1" applyBorder="1" applyAlignment="1">
      <alignment horizontal="right" vertical="center"/>
    </xf>
    <xf numFmtId="0" fontId="14" fillId="2" borderId="1" xfId="0" applyFont="1" applyFill="1" applyBorder="1"/>
    <xf numFmtId="0" fontId="14" fillId="2" borderId="1" xfId="0" applyFont="1" applyFill="1" applyBorder="1" applyAlignment="1">
      <alignment horizontal="right" vertical="center"/>
    </xf>
    <xf numFmtId="165" fontId="5" fillId="0" borderId="1" xfId="0" applyNumberFormat="1" applyFont="1" applyBorder="1" applyAlignment="1">
      <alignment horizontal="right" vertical="center"/>
    </xf>
    <xf numFmtId="165" fontId="13" fillId="4" borderId="1" xfId="0" applyNumberFormat="1" applyFont="1" applyFill="1" applyBorder="1" applyAlignment="1">
      <alignment horizontal="right" vertical="center"/>
    </xf>
    <xf numFmtId="165" fontId="14" fillId="2" borderId="1" xfId="0" applyNumberFormat="1" applyFont="1" applyFill="1" applyBorder="1" applyAlignment="1">
      <alignment horizontal="right" vertical="center"/>
    </xf>
    <xf numFmtId="166" fontId="15" fillId="2" borderId="3" xfId="0" applyNumberFormat="1" applyFont="1" applyFill="1" applyBorder="1" applyAlignment="1">
      <alignment horizontal="center" vertical="center" wrapText="1"/>
    </xf>
    <xf numFmtId="167" fontId="0" fillId="0" borderId="1" xfId="0" applyNumberFormat="1" applyBorder="1" applyAlignment="1">
      <alignment horizontal="right" vertical="center"/>
    </xf>
    <xf numFmtId="167" fontId="16" fillId="4" borderId="1" xfId="0" applyNumberFormat="1" applyFont="1" applyFill="1" applyBorder="1" applyAlignment="1">
      <alignment horizontal="right" vertical="center"/>
    </xf>
    <xf numFmtId="165" fontId="0" fillId="0" borderId="1" xfId="0" applyNumberFormat="1" applyBorder="1" applyAlignment="1">
      <alignment horizontal="right" vertical="center"/>
    </xf>
    <xf numFmtId="0" fontId="4" fillId="3" borderId="1" xfId="0" applyFont="1" applyFill="1" applyBorder="1" applyAlignment="1">
      <alignment horizontal="left" vertical="center" indent="1"/>
    </xf>
    <xf numFmtId="168" fontId="4" fillId="3" borderId="1" xfId="0" applyNumberFormat="1" applyFont="1" applyFill="1" applyBorder="1" applyAlignment="1">
      <alignment horizontal="right" vertical="center"/>
    </xf>
    <xf numFmtId="169" fontId="11" fillId="5" borderId="1" xfId="0" applyNumberFormat="1" applyFont="1" applyFill="1" applyBorder="1" applyAlignment="1">
      <alignment horizontal="right" vertical="center"/>
    </xf>
    <xf numFmtId="170" fontId="13" fillId="0" borderId="1" xfId="0" applyNumberFormat="1" applyFont="1" applyBorder="1" applyAlignment="1">
      <alignment horizontal="right" vertical="center"/>
    </xf>
    <xf numFmtId="165" fontId="13" fillId="0" borderId="1" xfId="0" applyNumberFormat="1" applyFont="1" applyBorder="1" applyAlignment="1">
      <alignment horizontal="right" vertical="center"/>
    </xf>
    <xf numFmtId="0" fontId="13" fillId="4" borderId="1" xfId="0" applyFont="1" applyFill="1" applyBorder="1" applyAlignment="1">
      <alignment horizontal="left" vertical="top" wrapText="1" indent="1"/>
    </xf>
    <xf numFmtId="0" fontId="18" fillId="0" borderId="1" xfId="0" applyFont="1" applyBorder="1" applyAlignment="1">
      <alignment horizontal="left" vertical="top" wrapText="1" indent="1"/>
    </xf>
    <xf numFmtId="0" fontId="5" fillId="4" borderId="0" xfId="0" applyFont="1" applyFill="1" applyAlignment="1">
      <alignment horizontal="left" vertical="top" wrapText="1" indent="2"/>
    </xf>
    <xf numFmtId="0" fontId="14" fillId="2" borderId="0" xfId="0" applyFont="1" applyFill="1" applyAlignment="1">
      <alignment horizontal="left" vertical="center" indent="1"/>
    </xf>
    <xf numFmtId="0" fontId="19" fillId="4" borderId="0" xfId="0" applyFont="1" applyFill="1" applyAlignment="1">
      <alignment horizontal="left" vertical="top" wrapText="1" indent="1"/>
    </xf>
    <xf numFmtId="0" fontId="6" fillId="0" borderId="0" xfId="0" applyFont="1" applyAlignment="1">
      <alignment horizontal="center" vertical="center" wrapText="1"/>
    </xf>
    <xf numFmtId="0" fontId="15" fillId="2" borderId="3" xfId="0" applyFont="1" applyFill="1" applyBorder="1" applyAlignment="1">
      <alignmen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131"/>
      <rgbColor rgb="FF808000"/>
      <rgbColor rgb="FF800080"/>
      <rgbColor rgb="FF008080"/>
      <rgbColor rgb="FFBFBFBF"/>
      <rgbColor rgb="FF808080"/>
      <rgbColor rgb="FF9999FF"/>
      <rgbColor rgb="FF993366"/>
      <rgbColor rgb="FFFFF8DC"/>
      <rgbColor rgb="FFF4F4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D4AF37"/>
      <rgbColor rgb="FFFF6600"/>
      <rgbColor rgb="FF59595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4"/>
  <sheetViews>
    <sheetView showGridLines="0" view="pageBreakPreview" topLeftCell="A17" zoomScale="145" zoomScaleNormal="100" zoomScaleSheetLayoutView="145" workbookViewId="0">
      <selection activeCell="AA22" sqref="AA22:AA23"/>
    </sheetView>
  </sheetViews>
  <sheetFormatPr baseColWidth="10" defaultColWidth="8.7109375" defaultRowHeight="15" x14ac:dyDescent="0.25"/>
  <cols>
    <col min="1" max="1" width="2" customWidth="1"/>
    <col min="2" max="2" width="107.7109375" customWidth="1"/>
    <col min="3" max="3" width="2" customWidth="1"/>
  </cols>
  <sheetData>
    <row r="2" spans="2:2" x14ac:dyDescent="0.25">
      <c r="B2" s="14" t="s">
        <v>0</v>
      </c>
    </row>
    <row r="3" spans="2:2" x14ac:dyDescent="0.25">
      <c r="B3" s="14"/>
    </row>
    <row r="4" spans="2:2" x14ac:dyDescent="0.25">
      <c r="B4" s="13" t="s">
        <v>1</v>
      </c>
    </row>
    <row r="5" spans="2:2" x14ac:dyDescent="0.25">
      <c r="B5" s="13"/>
    </row>
    <row r="6" spans="2:2" x14ac:dyDescent="0.25">
      <c r="B6" s="12" t="s">
        <v>2</v>
      </c>
    </row>
    <row r="7" spans="2:2" x14ac:dyDescent="0.25">
      <c r="B7" s="12"/>
    </row>
    <row r="8" spans="2:2" ht="3.75" customHeight="1" x14ac:dyDescent="0.25">
      <c r="B8" s="15"/>
    </row>
    <row r="10" spans="2:2" ht="21.75" customHeight="1" x14ac:dyDescent="0.25">
      <c r="B10" s="16" t="s">
        <v>3</v>
      </c>
    </row>
    <row r="11" spans="2:2" ht="75" customHeight="1" x14ac:dyDescent="0.25">
      <c r="B11" s="17" t="s">
        <v>4</v>
      </c>
    </row>
    <row r="13" spans="2:2" ht="21.75" customHeight="1" x14ac:dyDescent="0.25">
      <c r="B13" s="16" t="s">
        <v>5</v>
      </c>
    </row>
    <row r="14" spans="2:2" ht="75" customHeight="1" x14ac:dyDescent="0.25">
      <c r="B14" s="17" t="s">
        <v>6</v>
      </c>
    </row>
    <row r="16" spans="2:2" ht="21.75" customHeight="1" x14ac:dyDescent="0.25">
      <c r="B16" s="16" t="s">
        <v>7</v>
      </c>
    </row>
    <row r="17" spans="2:2" ht="54.75" customHeight="1" x14ac:dyDescent="0.25">
      <c r="B17" s="17" t="s">
        <v>8</v>
      </c>
    </row>
    <row r="19" spans="2:2" ht="21.75" customHeight="1" x14ac:dyDescent="0.25">
      <c r="B19" s="16" t="s">
        <v>9</v>
      </c>
    </row>
    <row r="20" spans="2:2" ht="75" customHeight="1" x14ac:dyDescent="0.25">
      <c r="B20" s="17" t="s">
        <v>10</v>
      </c>
    </row>
    <row r="23" spans="2:2" ht="21.75" customHeight="1" x14ac:dyDescent="0.25">
      <c r="B23" s="11" t="s">
        <v>11</v>
      </c>
    </row>
    <row r="24" spans="2:2" ht="21.75" customHeight="1" x14ac:dyDescent="0.25">
      <c r="B24" s="11"/>
    </row>
  </sheetData>
  <mergeCells count="4">
    <mergeCell ref="B2:B3"/>
    <mergeCell ref="B4:B5"/>
    <mergeCell ref="B6:B7"/>
    <mergeCell ref="B23:B24"/>
  </mergeCells>
  <pageMargins left="0.7" right="0.7" top="0.75" bottom="0.75" header="0.3" footer="0.3"/>
  <pageSetup paperSize="9" scale="8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26"/>
  <sheetViews>
    <sheetView showGridLines="0" view="pageBreakPreview" zoomScale="60" zoomScaleNormal="100" workbookViewId="0">
      <selection activeCell="E26" sqref="E26"/>
    </sheetView>
  </sheetViews>
  <sheetFormatPr baseColWidth="10" defaultColWidth="8.7109375" defaultRowHeight="15" x14ac:dyDescent="0.25"/>
  <cols>
    <col min="1" max="1" width="2" customWidth="1"/>
    <col min="2" max="2" width="45" customWidth="1"/>
    <col min="3" max="5" width="18" customWidth="1"/>
    <col min="6" max="6" width="60" customWidth="1"/>
  </cols>
  <sheetData>
    <row r="2" spans="2:6" ht="21.75" customHeight="1" x14ac:dyDescent="0.25">
      <c r="B2" s="10" t="s">
        <v>12</v>
      </c>
      <c r="C2" s="10"/>
      <c r="D2" s="10"/>
      <c r="E2" s="10"/>
      <c r="F2" s="10"/>
    </row>
    <row r="3" spans="2:6" ht="21.75" customHeight="1" x14ac:dyDescent="0.25">
      <c r="B3" s="10"/>
      <c r="C3" s="10"/>
      <c r="D3" s="10"/>
      <c r="E3" s="10"/>
      <c r="F3" s="10"/>
    </row>
    <row r="5" spans="2:6" x14ac:dyDescent="0.25">
      <c r="B5" s="9" t="s">
        <v>13</v>
      </c>
      <c r="C5" s="9"/>
      <c r="D5" s="9"/>
      <c r="E5" s="9"/>
      <c r="F5" s="9"/>
    </row>
    <row r="7" spans="2:6" ht="31.5" customHeight="1" x14ac:dyDescent="0.25">
      <c r="B7" s="18" t="s">
        <v>14</v>
      </c>
      <c r="C7" s="18" t="s">
        <v>15</v>
      </c>
      <c r="D7" s="18" t="s">
        <v>16</v>
      </c>
      <c r="E7" s="18" t="s">
        <v>17</v>
      </c>
      <c r="F7" s="18" t="s">
        <v>18</v>
      </c>
    </row>
    <row r="8" spans="2:6" ht="24" customHeight="1" x14ac:dyDescent="0.25">
      <c r="B8" s="8" t="s">
        <v>19</v>
      </c>
      <c r="C8" s="8"/>
      <c r="D8" s="8"/>
      <c r="E8" s="8"/>
      <c r="F8" s="8"/>
    </row>
    <row r="9" spans="2:6" ht="24" customHeight="1" x14ac:dyDescent="0.25">
      <c r="B9" s="19" t="s">
        <v>20</v>
      </c>
      <c r="C9" s="20">
        <v>30000</v>
      </c>
      <c r="D9" s="20">
        <v>38000</v>
      </c>
      <c r="E9" s="20">
        <v>48000</v>
      </c>
      <c r="F9" s="21" t="s">
        <v>21</v>
      </c>
    </row>
    <row r="10" spans="2:6" ht="24" customHeight="1" x14ac:dyDescent="0.25">
      <c r="B10" s="19" t="s">
        <v>22</v>
      </c>
      <c r="C10" s="22">
        <v>0.32</v>
      </c>
      <c r="D10" s="22">
        <v>0.35</v>
      </c>
      <c r="E10" s="22">
        <v>0.42</v>
      </c>
      <c r="F10" s="21" t="s">
        <v>23</v>
      </c>
    </row>
    <row r="11" spans="2:6" ht="24" customHeight="1" x14ac:dyDescent="0.25">
      <c r="B11" s="19" t="s">
        <v>24</v>
      </c>
      <c r="C11" s="20">
        <v>0</v>
      </c>
      <c r="D11" s="20">
        <v>1500</v>
      </c>
      <c r="E11" s="20">
        <v>3000</v>
      </c>
      <c r="F11" s="21" t="s">
        <v>25</v>
      </c>
    </row>
    <row r="12" spans="2:6" ht="24" customHeight="1" x14ac:dyDescent="0.25"/>
    <row r="13" spans="2:6" ht="24" customHeight="1" x14ac:dyDescent="0.25">
      <c r="B13" s="8" t="s">
        <v>26</v>
      </c>
      <c r="C13" s="8"/>
      <c r="D13" s="8"/>
      <c r="E13" s="8"/>
      <c r="F13" s="8"/>
    </row>
    <row r="14" spans="2:6" ht="24" customHeight="1" x14ac:dyDescent="0.25">
      <c r="B14" s="19" t="s">
        <v>27</v>
      </c>
      <c r="C14" s="20">
        <v>1800</v>
      </c>
      <c r="D14" s="20">
        <v>3600</v>
      </c>
      <c r="E14" s="20">
        <v>5400</v>
      </c>
      <c r="F14" s="21" t="s">
        <v>28</v>
      </c>
    </row>
    <row r="15" spans="2:6" ht="24" customHeight="1" x14ac:dyDescent="0.25">
      <c r="B15" s="19" t="s">
        <v>29</v>
      </c>
      <c r="C15" s="20">
        <v>1200</v>
      </c>
      <c r="D15" s="20">
        <v>1800</v>
      </c>
      <c r="E15" s="20">
        <v>2400</v>
      </c>
      <c r="F15" s="21" t="s">
        <v>30</v>
      </c>
    </row>
    <row r="16" spans="2:6" ht="24" customHeight="1" x14ac:dyDescent="0.25">
      <c r="B16" s="19" t="s">
        <v>31</v>
      </c>
      <c r="C16" s="20">
        <v>800</v>
      </c>
      <c r="D16" s="20">
        <v>1500</v>
      </c>
      <c r="E16" s="20">
        <v>2200</v>
      </c>
      <c r="F16" s="21" t="s">
        <v>32</v>
      </c>
    </row>
    <row r="17" spans="2:6" ht="24" customHeight="1" x14ac:dyDescent="0.25">
      <c r="B17" s="19" t="s">
        <v>33</v>
      </c>
      <c r="C17" s="20">
        <v>600</v>
      </c>
      <c r="D17" s="20">
        <v>1000</v>
      </c>
      <c r="E17" s="20">
        <v>1500</v>
      </c>
      <c r="F17" s="21" t="s">
        <v>34</v>
      </c>
    </row>
    <row r="18" spans="2:6" ht="24" customHeight="1" x14ac:dyDescent="0.25">
      <c r="B18" s="19" t="s">
        <v>35</v>
      </c>
      <c r="C18" s="20">
        <v>1500</v>
      </c>
      <c r="D18" s="20">
        <v>2500</v>
      </c>
      <c r="E18" s="20">
        <v>4000</v>
      </c>
      <c r="F18" s="21" t="s">
        <v>36</v>
      </c>
    </row>
    <row r="19" spans="2:6" ht="24" customHeight="1" x14ac:dyDescent="0.25"/>
    <row r="20" spans="2:6" ht="24" customHeight="1" x14ac:dyDescent="0.25">
      <c r="B20" s="8" t="s">
        <v>37</v>
      </c>
      <c r="C20" s="8"/>
      <c r="D20" s="8"/>
      <c r="E20" s="8"/>
      <c r="F20" s="8"/>
    </row>
    <row r="21" spans="2:6" ht="24" customHeight="1" x14ac:dyDescent="0.25">
      <c r="B21" s="19" t="s">
        <v>38</v>
      </c>
      <c r="C21" s="23">
        <v>218</v>
      </c>
      <c r="D21" s="23">
        <v>218</v>
      </c>
      <c r="E21" s="23">
        <v>218</v>
      </c>
      <c r="F21" s="21" t="s">
        <v>39</v>
      </c>
    </row>
    <row r="22" spans="2:6" ht="24" customHeight="1" x14ac:dyDescent="0.25">
      <c r="B22" s="19" t="s">
        <v>40</v>
      </c>
      <c r="C22" s="23">
        <v>25</v>
      </c>
      <c r="D22" s="23">
        <v>25</v>
      </c>
      <c r="E22" s="23">
        <v>25</v>
      </c>
      <c r="F22" s="21" t="s">
        <v>41</v>
      </c>
    </row>
    <row r="23" spans="2:6" ht="24" customHeight="1" x14ac:dyDescent="0.25">
      <c r="B23" s="19" t="s">
        <v>42</v>
      </c>
      <c r="C23" s="23">
        <v>0</v>
      </c>
      <c r="D23" s="23">
        <v>8</v>
      </c>
      <c r="E23" s="23">
        <v>12</v>
      </c>
      <c r="F23" s="21" t="s">
        <v>43</v>
      </c>
    </row>
    <row r="24" spans="2:6" ht="24" customHeight="1" x14ac:dyDescent="0.25">
      <c r="B24" s="19" t="s">
        <v>44</v>
      </c>
      <c r="C24" s="23">
        <v>5</v>
      </c>
      <c r="D24" s="23">
        <v>7</v>
      </c>
      <c r="E24" s="23">
        <v>8</v>
      </c>
      <c r="F24" s="21" t="s">
        <v>45</v>
      </c>
    </row>
    <row r="25" spans="2:6" ht="24" customHeight="1" x14ac:dyDescent="0.25">
      <c r="B25" s="19" t="s">
        <v>46</v>
      </c>
      <c r="C25" s="23">
        <v>2</v>
      </c>
      <c r="D25" s="23">
        <v>4</v>
      </c>
      <c r="E25" s="23">
        <v>5</v>
      </c>
      <c r="F25" s="21" t="s">
        <v>47</v>
      </c>
    </row>
    <row r="26" spans="2:6" ht="24" customHeight="1" x14ac:dyDescent="0.25">
      <c r="B26" s="19" t="s">
        <v>48</v>
      </c>
      <c r="C26" s="22">
        <v>0.18</v>
      </c>
      <c r="D26" s="22">
        <v>0.2</v>
      </c>
      <c r="E26" s="22">
        <v>0.22</v>
      </c>
      <c r="F26" s="21" t="s">
        <v>49</v>
      </c>
    </row>
  </sheetData>
  <mergeCells count="5">
    <mergeCell ref="B2:F3"/>
    <mergeCell ref="B5:F5"/>
    <mergeCell ref="B8:F8"/>
    <mergeCell ref="B13:F13"/>
    <mergeCell ref="B20:F20"/>
  </mergeCells>
  <pageMargins left="0.7" right="0.7" top="0.75" bottom="0.75" header="0.3" footer="0.3"/>
  <pageSetup paperSize="9" scale="54"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37"/>
  <sheetViews>
    <sheetView showGridLines="0" view="pageBreakPreview" topLeftCell="A16" zoomScale="60" zoomScaleNormal="100" workbookViewId="0">
      <selection activeCell="B37" sqref="B37"/>
    </sheetView>
  </sheetViews>
  <sheetFormatPr baseColWidth="10" defaultColWidth="8.7109375" defaultRowHeight="15" x14ac:dyDescent="0.25"/>
  <cols>
    <col min="1" max="1" width="2" customWidth="1"/>
    <col min="2" max="2" width="50" customWidth="1"/>
    <col min="3" max="5" width="20" customWidth="1"/>
  </cols>
  <sheetData>
    <row r="2" spans="2:5" ht="21.75" customHeight="1" x14ac:dyDescent="0.25">
      <c r="B2" s="10" t="s">
        <v>50</v>
      </c>
      <c r="C2" s="10"/>
      <c r="D2" s="10"/>
      <c r="E2" s="10"/>
    </row>
    <row r="3" spans="2:5" ht="21.75" customHeight="1" x14ac:dyDescent="0.25">
      <c r="B3" s="10"/>
      <c r="C3" s="10"/>
      <c r="D3" s="10"/>
      <c r="E3" s="10"/>
    </row>
    <row r="5" spans="2:5" ht="15" customHeight="1" x14ac:dyDescent="0.25">
      <c r="B5" s="7" t="s">
        <v>51</v>
      </c>
      <c r="C5" s="7"/>
      <c r="D5" s="7"/>
      <c r="E5" s="7"/>
    </row>
    <row r="7" spans="2:5" ht="31.5" customHeight="1" x14ac:dyDescent="0.25">
      <c r="B7" s="18" t="s">
        <v>52</v>
      </c>
      <c r="C7" s="18" t="s">
        <v>53</v>
      </c>
      <c r="D7" s="18" t="s">
        <v>54</v>
      </c>
      <c r="E7" s="18" t="s">
        <v>55</v>
      </c>
    </row>
    <row r="8" spans="2:5" ht="21.75" customHeight="1" x14ac:dyDescent="0.25">
      <c r="B8" s="8" t="s">
        <v>56</v>
      </c>
      <c r="C8" s="8"/>
      <c r="D8" s="8"/>
      <c r="E8" s="8"/>
    </row>
    <row r="9" spans="2:5" ht="21.75" customHeight="1" x14ac:dyDescent="0.25">
      <c r="B9" s="24" t="s">
        <v>57</v>
      </c>
      <c r="C9" s="25">
        <f>Hypothèses!C9</f>
        <v>30000</v>
      </c>
      <c r="D9" s="25">
        <f>Hypothèses!D9</f>
        <v>38000</v>
      </c>
      <c r="E9" s="25">
        <f>Hypothèses!E9</f>
        <v>48000</v>
      </c>
    </row>
    <row r="10" spans="2:5" ht="21.75" customHeight="1" x14ac:dyDescent="0.25">
      <c r="B10" s="24" t="s">
        <v>58</v>
      </c>
      <c r="C10" s="25">
        <f>Hypothèses!C9*Hypothèses!C10</f>
        <v>9600</v>
      </c>
      <c r="D10" s="25">
        <f>Hypothèses!D9*Hypothèses!D10</f>
        <v>13300</v>
      </c>
      <c r="E10" s="25">
        <f>Hypothèses!E9*Hypothèses!E10</f>
        <v>20160</v>
      </c>
    </row>
    <row r="11" spans="2:5" ht="21.75" customHeight="1" x14ac:dyDescent="0.25">
      <c r="B11" s="24" t="s">
        <v>59</v>
      </c>
      <c r="C11" s="25">
        <f>Hypothèses!C11</f>
        <v>0</v>
      </c>
      <c r="D11" s="25">
        <f>Hypothèses!D11</f>
        <v>1500</v>
      </c>
      <c r="E11" s="25">
        <f>Hypothèses!E11</f>
        <v>3000</v>
      </c>
    </row>
    <row r="12" spans="2:5" ht="21.75" customHeight="1" x14ac:dyDescent="0.25">
      <c r="B12" s="26" t="s">
        <v>60</v>
      </c>
      <c r="C12" s="27">
        <f>SUM(C9:C11)</f>
        <v>39600</v>
      </c>
      <c r="D12" s="27">
        <f>SUM(D9:D11)</f>
        <v>52800</v>
      </c>
      <c r="E12" s="27">
        <f>SUM(E9:E11)</f>
        <v>71160</v>
      </c>
    </row>
    <row r="13" spans="2:5" ht="21.75" customHeight="1" x14ac:dyDescent="0.25"/>
    <row r="14" spans="2:5" ht="21.75" customHeight="1" x14ac:dyDescent="0.25">
      <c r="B14" s="6" t="s">
        <v>61</v>
      </c>
      <c r="C14" s="6"/>
      <c r="D14" s="6"/>
      <c r="E14" s="6"/>
    </row>
    <row r="15" spans="2:5" ht="21.75" customHeight="1" x14ac:dyDescent="0.25">
      <c r="B15" s="24" t="s">
        <v>62</v>
      </c>
      <c r="C15" s="25">
        <f>Hypothèses!C14</f>
        <v>1800</v>
      </c>
      <c r="D15" s="25">
        <f>Hypothèses!D14</f>
        <v>3600</v>
      </c>
      <c r="E15" s="25">
        <f>Hypothèses!E14</f>
        <v>5400</v>
      </c>
    </row>
    <row r="16" spans="2:5" ht="21.75" customHeight="1" x14ac:dyDescent="0.25">
      <c r="B16" s="24" t="s">
        <v>63</v>
      </c>
      <c r="C16" s="25">
        <f>Hypothèses!C15</f>
        <v>1200</v>
      </c>
      <c r="D16" s="25">
        <f>Hypothèses!D15</f>
        <v>1800</v>
      </c>
      <c r="E16" s="25">
        <f>Hypothèses!E15</f>
        <v>2400</v>
      </c>
    </row>
    <row r="17" spans="2:5" ht="21.75" customHeight="1" x14ac:dyDescent="0.25">
      <c r="B17" s="24" t="s">
        <v>64</v>
      </c>
      <c r="C17" s="25">
        <f>Hypothèses!C16</f>
        <v>800</v>
      </c>
      <c r="D17" s="25">
        <f>Hypothèses!D16</f>
        <v>1500</v>
      </c>
      <c r="E17" s="25">
        <f>Hypothèses!E16</f>
        <v>2200</v>
      </c>
    </row>
    <row r="18" spans="2:5" ht="21.75" customHeight="1" x14ac:dyDescent="0.25">
      <c r="B18" s="24" t="s">
        <v>65</v>
      </c>
      <c r="C18" s="25">
        <f>Hypothèses!C17</f>
        <v>600</v>
      </c>
      <c r="D18" s="25">
        <f>Hypothèses!D17</f>
        <v>1000</v>
      </c>
      <c r="E18" s="25">
        <f>Hypothèses!E17</f>
        <v>1500</v>
      </c>
    </row>
    <row r="19" spans="2:5" ht="21.75" customHeight="1" x14ac:dyDescent="0.25">
      <c r="B19" s="24" t="s">
        <v>66</v>
      </c>
      <c r="C19" s="25">
        <f>Hypothèses!C18</f>
        <v>1500</v>
      </c>
      <c r="D19" s="25">
        <f>Hypothèses!D18</f>
        <v>2500</v>
      </c>
      <c r="E19" s="25">
        <f>Hypothèses!E18</f>
        <v>4000</v>
      </c>
    </row>
    <row r="20" spans="2:5" ht="21.75" customHeight="1" x14ac:dyDescent="0.25">
      <c r="B20" s="26" t="s">
        <v>67</v>
      </c>
      <c r="C20" s="27">
        <f>SUM(C15:C19)</f>
        <v>5900</v>
      </c>
      <c r="D20" s="27">
        <f>SUM(D15:D19)</f>
        <v>10400</v>
      </c>
      <c r="E20" s="27">
        <f>SUM(E15:E19)</f>
        <v>15500</v>
      </c>
    </row>
    <row r="21" spans="2:5" ht="21.75" customHeight="1" x14ac:dyDescent="0.25"/>
    <row r="22" spans="2:5" ht="27.75" customHeight="1" x14ac:dyDescent="0.25">
      <c r="B22" s="28" t="s">
        <v>68</v>
      </c>
      <c r="C22" s="29">
        <f>C12+C20</f>
        <v>45500</v>
      </c>
      <c r="D22" s="29">
        <f>D12+D20</f>
        <v>63200</v>
      </c>
      <c r="E22" s="29">
        <f>E12+E20</f>
        <v>86660</v>
      </c>
    </row>
    <row r="23" spans="2:5" ht="21.75" customHeight="1" x14ac:dyDescent="0.25"/>
    <row r="24" spans="2:5" ht="21.75" customHeight="1" x14ac:dyDescent="0.25">
      <c r="B24" s="6" t="s">
        <v>69</v>
      </c>
      <c r="C24" s="6"/>
      <c r="D24" s="6"/>
      <c r="E24" s="6"/>
    </row>
    <row r="25" spans="2:5" ht="21.75" customHeight="1" x14ac:dyDescent="0.25">
      <c r="B25" s="24" t="s">
        <v>38</v>
      </c>
      <c r="C25" s="30">
        <f>Hypothèses!C21</f>
        <v>218</v>
      </c>
      <c r="D25" s="30">
        <f>Hypothèses!D21</f>
        <v>218</v>
      </c>
      <c r="E25" s="30">
        <f>Hypothèses!E21</f>
        <v>218</v>
      </c>
    </row>
    <row r="26" spans="2:5" ht="21.75" customHeight="1" x14ac:dyDescent="0.25">
      <c r="B26" s="24" t="s">
        <v>70</v>
      </c>
      <c r="C26" s="30">
        <f>-Hypothèses!C22</f>
        <v>-25</v>
      </c>
      <c r="D26" s="30">
        <f>-Hypothèses!D22</f>
        <v>-25</v>
      </c>
      <c r="E26" s="30">
        <f>-Hypothèses!E22</f>
        <v>-25</v>
      </c>
    </row>
    <row r="27" spans="2:5" ht="21.75" customHeight="1" x14ac:dyDescent="0.25">
      <c r="B27" s="24" t="s">
        <v>71</v>
      </c>
      <c r="C27" s="30">
        <f>-Hypothèses!C23</f>
        <v>0</v>
      </c>
      <c r="D27" s="30">
        <f>-Hypothèses!D23</f>
        <v>-8</v>
      </c>
      <c r="E27" s="30">
        <f>-Hypothèses!E23</f>
        <v>-12</v>
      </c>
    </row>
    <row r="28" spans="2:5" ht="21.75" customHeight="1" x14ac:dyDescent="0.25">
      <c r="B28" s="24" t="s">
        <v>72</v>
      </c>
      <c r="C28" s="30">
        <f>-Hypothèses!C24</f>
        <v>-5</v>
      </c>
      <c r="D28" s="30">
        <f>-Hypothèses!D24</f>
        <v>-7</v>
      </c>
      <c r="E28" s="30">
        <f>-Hypothèses!E24</f>
        <v>-8</v>
      </c>
    </row>
    <row r="29" spans="2:5" ht="21.75" customHeight="1" x14ac:dyDescent="0.25">
      <c r="B29" s="24" t="s">
        <v>73</v>
      </c>
      <c r="C29" s="30">
        <f>-Hypothèses!C25</f>
        <v>-2</v>
      </c>
      <c r="D29" s="30">
        <f>-Hypothèses!D25</f>
        <v>-4</v>
      </c>
      <c r="E29" s="30">
        <f>-Hypothèses!E25</f>
        <v>-5</v>
      </c>
    </row>
    <row r="30" spans="2:5" ht="21.75" customHeight="1" x14ac:dyDescent="0.25">
      <c r="B30" s="26" t="s">
        <v>74</v>
      </c>
      <c r="C30" s="31">
        <f>SUM(C25:C29)</f>
        <v>186</v>
      </c>
      <c r="D30" s="31">
        <f>SUM(D25:D29)</f>
        <v>174</v>
      </c>
      <c r="E30" s="31">
        <f>SUM(E25:E29)</f>
        <v>168</v>
      </c>
    </row>
    <row r="31" spans="2:5" ht="21.75" customHeight="1" x14ac:dyDescent="0.25">
      <c r="B31" s="24" t="s">
        <v>75</v>
      </c>
      <c r="C31" s="30">
        <f>-C30*Hypothèses!C26</f>
        <v>-33.479999999999997</v>
      </c>
      <c r="D31" s="30">
        <f>-D30*Hypothèses!D26</f>
        <v>-34.800000000000004</v>
      </c>
      <c r="E31" s="30">
        <f>-E30*Hypothèses!E26</f>
        <v>-36.96</v>
      </c>
    </row>
    <row r="32" spans="2:5" ht="27.75" customHeight="1" x14ac:dyDescent="0.25">
      <c r="B32" s="28" t="s">
        <v>76</v>
      </c>
      <c r="C32" s="32">
        <f>C30+C31</f>
        <v>152.52000000000001</v>
      </c>
      <c r="D32" s="32">
        <f>D30+D31</f>
        <v>139.19999999999999</v>
      </c>
      <c r="E32" s="32">
        <f>E30+E31</f>
        <v>131.04</v>
      </c>
    </row>
    <row r="33" spans="2:5" ht="21.75" customHeight="1" x14ac:dyDescent="0.25"/>
    <row r="34" spans="2:5" ht="27.75" customHeight="1" x14ac:dyDescent="0.25">
      <c r="B34" s="5" t="s">
        <v>77</v>
      </c>
      <c r="C34" s="5"/>
      <c r="D34" s="5"/>
      <c r="E34" s="5"/>
    </row>
    <row r="35" spans="2:5" ht="21.75" customHeight="1" x14ac:dyDescent="0.25">
      <c r="B35" t="s">
        <v>78</v>
      </c>
      <c r="C35" s="25">
        <f>C22</f>
        <v>45500</v>
      </c>
      <c r="D35" s="25">
        <f>D22</f>
        <v>63200</v>
      </c>
      <c r="E35" s="25">
        <f>E22</f>
        <v>86660</v>
      </c>
    </row>
    <row r="36" spans="2:5" ht="21.75" customHeight="1" x14ac:dyDescent="0.25">
      <c r="B36" t="s">
        <v>79</v>
      </c>
      <c r="C36" s="30">
        <f>C32</f>
        <v>152.52000000000001</v>
      </c>
      <c r="D36" s="30">
        <f>D32</f>
        <v>139.19999999999999</v>
      </c>
      <c r="E36" s="30">
        <f>E32</f>
        <v>131.04</v>
      </c>
    </row>
    <row r="37" spans="2:5" ht="36" customHeight="1" x14ac:dyDescent="0.25">
      <c r="B37" s="48" t="s">
        <v>80</v>
      </c>
      <c r="C37" s="33">
        <f>C35/C36</f>
        <v>298.32153160241279</v>
      </c>
      <c r="D37" s="33">
        <f>D35/D36</f>
        <v>454.02298850574715</v>
      </c>
      <c r="E37" s="33">
        <f>E35/E36</f>
        <v>661.32478632478637</v>
      </c>
    </row>
  </sheetData>
  <mergeCells count="6">
    <mergeCell ref="B34:E34"/>
    <mergeCell ref="B2:E3"/>
    <mergeCell ref="B5:E5"/>
    <mergeCell ref="B8:E8"/>
    <mergeCell ref="B14:E14"/>
    <mergeCell ref="B24:E24"/>
  </mergeCells>
  <pageMargins left="0.7" right="0.7" top="0.75" bottom="0.75" header="0.3" footer="0.3"/>
  <pageSetup paperSize="9" scale="78"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24"/>
  <sheetViews>
    <sheetView showGridLines="0" view="pageBreakPreview" topLeftCell="A14" zoomScaleNormal="100" zoomScaleSheetLayoutView="100" workbookViewId="0">
      <selection activeCell="B24" sqref="B24:E24"/>
    </sheetView>
  </sheetViews>
  <sheetFormatPr baseColWidth="10" defaultColWidth="8.7109375" defaultRowHeight="15" x14ac:dyDescent="0.25"/>
  <cols>
    <col min="1" max="1" width="2" customWidth="1"/>
    <col min="2" max="2" width="50" customWidth="1"/>
    <col min="3" max="5" width="22" customWidth="1"/>
  </cols>
  <sheetData>
    <row r="2" spans="2:5" ht="21.75" customHeight="1" x14ac:dyDescent="0.25">
      <c r="B2" s="10" t="s">
        <v>81</v>
      </c>
      <c r="C2" s="10"/>
      <c r="D2" s="10"/>
      <c r="E2" s="10"/>
    </row>
    <row r="3" spans="2:5" ht="21.75" customHeight="1" x14ac:dyDescent="0.25">
      <c r="B3" s="10"/>
      <c r="C3" s="10"/>
      <c r="D3" s="10"/>
      <c r="E3" s="10"/>
    </row>
    <row r="5" spans="2:5" ht="36" customHeight="1" x14ac:dyDescent="0.25">
      <c r="B5" s="18" t="s">
        <v>82</v>
      </c>
      <c r="C5" s="18" t="s">
        <v>83</v>
      </c>
      <c r="D5" s="18" t="s">
        <v>84</v>
      </c>
      <c r="E5" s="18" t="s">
        <v>85</v>
      </c>
    </row>
    <row r="6" spans="2:5" ht="24" customHeight="1" x14ac:dyDescent="0.25">
      <c r="B6" s="19" t="s">
        <v>57</v>
      </c>
      <c r="C6" s="34">
        <f>'Calcul détaillé'!C9</f>
        <v>30000</v>
      </c>
      <c r="D6" s="34">
        <f>'Calcul détaillé'!D9</f>
        <v>38000</v>
      </c>
      <c r="E6" s="34">
        <f>'Calcul détaillé'!E9</f>
        <v>48000</v>
      </c>
    </row>
    <row r="7" spans="2:5" ht="24" customHeight="1" x14ac:dyDescent="0.25">
      <c r="B7" s="19" t="s">
        <v>86</v>
      </c>
      <c r="C7" s="34">
        <f>'Calcul détaillé'!C9+'Calcul détaillé'!C10</f>
        <v>39600</v>
      </c>
      <c r="D7" s="34">
        <f>'Calcul détaillé'!D9+'Calcul détaillé'!D10</f>
        <v>51300</v>
      </c>
      <c r="E7" s="34">
        <f>'Calcul détaillé'!E9+'Calcul détaillé'!E10</f>
        <v>68160</v>
      </c>
    </row>
    <row r="8" spans="2:5" ht="24" customHeight="1" x14ac:dyDescent="0.25">
      <c r="B8" s="19" t="s">
        <v>87</v>
      </c>
      <c r="C8" s="34">
        <f>'Calcul détaillé'!C20</f>
        <v>5900</v>
      </c>
      <c r="D8" s="34">
        <f>'Calcul détaillé'!D20</f>
        <v>10400</v>
      </c>
      <c r="E8" s="34">
        <f>'Calcul détaillé'!E20</f>
        <v>15500</v>
      </c>
    </row>
    <row r="9" spans="2:5" ht="27.75" customHeight="1" x14ac:dyDescent="0.25">
      <c r="B9" s="26" t="s">
        <v>88</v>
      </c>
      <c r="C9" s="35">
        <f>'Calcul détaillé'!C22</f>
        <v>45500</v>
      </c>
      <c r="D9" s="35">
        <f>'Calcul détaillé'!D22</f>
        <v>63200</v>
      </c>
      <c r="E9" s="35">
        <f>'Calcul détaillé'!E22</f>
        <v>86660</v>
      </c>
    </row>
    <row r="10" spans="2:5" ht="24" customHeight="1" x14ac:dyDescent="0.25">
      <c r="B10" s="19" t="s">
        <v>89</v>
      </c>
      <c r="C10" s="36">
        <f>'Calcul détaillé'!C32</f>
        <v>152.52000000000001</v>
      </c>
      <c r="D10" s="36">
        <f>'Calcul détaillé'!D32</f>
        <v>139.19999999999999</v>
      </c>
      <c r="E10" s="36">
        <f>'Calcul détaillé'!E32</f>
        <v>131.04</v>
      </c>
    </row>
    <row r="11" spans="2:5" ht="31.5" customHeight="1" x14ac:dyDescent="0.25">
      <c r="B11" s="37" t="s">
        <v>90</v>
      </c>
      <c r="C11" s="38">
        <f>'Calcul détaillé'!C37</f>
        <v>298.32153160241279</v>
      </c>
      <c r="D11" s="38">
        <f>'Calcul détaillé'!D37</f>
        <v>454.02298850574715</v>
      </c>
      <c r="E11" s="38">
        <f>'Calcul détaillé'!E37</f>
        <v>661.32478632478637</v>
      </c>
    </row>
    <row r="14" spans="2:5" ht="25.5" customHeight="1" x14ac:dyDescent="0.25">
      <c r="B14" s="4" t="s">
        <v>91</v>
      </c>
      <c r="C14" s="4"/>
      <c r="D14" s="4"/>
      <c r="E14" s="4"/>
    </row>
    <row r="16" spans="2:5" ht="24" customHeight="1" x14ac:dyDescent="0.25">
      <c r="B16" s="19" t="s">
        <v>92</v>
      </c>
      <c r="C16" s="39">
        <v>400</v>
      </c>
      <c r="D16" s="39">
        <v>400</v>
      </c>
      <c r="E16" s="39">
        <v>400</v>
      </c>
    </row>
    <row r="17" spans="2:5" ht="24" customHeight="1" x14ac:dyDescent="0.25">
      <c r="B17" s="19" t="s">
        <v>93</v>
      </c>
      <c r="C17" s="40">
        <f>C11-C16</f>
        <v>-101.67846839758721</v>
      </c>
      <c r="D17" s="40">
        <f>D11-D16</f>
        <v>54.022988505747151</v>
      </c>
      <c r="E17" s="40">
        <f>E11-E16</f>
        <v>261.32478632478637</v>
      </c>
    </row>
    <row r="18" spans="2:5" ht="24" customHeight="1" x14ac:dyDescent="0.25">
      <c r="B18" s="19" t="s">
        <v>94</v>
      </c>
      <c r="C18" s="41">
        <f>IFERROR(C9/C16,0)</f>
        <v>113.75</v>
      </c>
      <c r="D18" s="41">
        <f>IFERROR(D9/D16,0)</f>
        <v>158</v>
      </c>
      <c r="E18" s="41">
        <f>IFERROR(E9/E16,0)</f>
        <v>216.65</v>
      </c>
    </row>
    <row r="20" spans="2:5" ht="49.5" customHeight="1" x14ac:dyDescent="0.25">
      <c r="B20" s="3" t="s">
        <v>95</v>
      </c>
      <c r="C20" s="3"/>
      <c r="D20" s="3"/>
      <c r="E20" s="3"/>
    </row>
    <row r="21" spans="2:5" ht="6" customHeight="1" x14ac:dyDescent="0.25">
      <c r="B21" s="2"/>
      <c r="C21" s="2"/>
      <c r="D21" s="2"/>
      <c r="E21" s="2"/>
    </row>
    <row r="23" spans="2:5" ht="25.5" customHeight="1" x14ac:dyDescent="0.25">
      <c r="B23" s="1" t="s">
        <v>96</v>
      </c>
      <c r="C23" s="1"/>
      <c r="D23" s="1"/>
      <c r="E23" s="1"/>
    </row>
    <row r="24" spans="2:5" ht="129.75" customHeight="1" x14ac:dyDescent="0.25">
      <c r="B24" s="44" t="s">
        <v>118</v>
      </c>
      <c r="C24" s="44"/>
      <c r="D24" s="44"/>
      <c r="E24" s="44"/>
    </row>
  </sheetData>
  <mergeCells count="6">
    <mergeCell ref="B24:E24"/>
    <mergeCell ref="B2:E3"/>
    <mergeCell ref="B14:E14"/>
    <mergeCell ref="B20:E20"/>
    <mergeCell ref="B21:E21"/>
    <mergeCell ref="B23:E23"/>
  </mergeCells>
  <pageMargins left="0.7" right="0.7" top="0.75" bottom="0.75" header="0.3" footer="0.3"/>
  <pageSetup paperSize="9" scale="74"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C18"/>
  <sheetViews>
    <sheetView showGridLines="0" tabSelected="1" view="pageBreakPreview" topLeftCell="A13" zoomScaleNormal="100" zoomScaleSheetLayoutView="100" workbookViewId="0">
      <selection activeCell="D16" sqref="D16"/>
    </sheetView>
  </sheetViews>
  <sheetFormatPr baseColWidth="10" defaultColWidth="8.7109375" defaultRowHeight="15" x14ac:dyDescent="0.25"/>
  <cols>
    <col min="1" max="1" width="2" customWidth="1"/>
    <col min="2" max="2" width="30" customWidth="1"/>
    <col min="3" max="3" width="70" customWidth="1"/>
  </cols>
  <sheetData>
    <row r="2" spans="2:3" ht="21.75" customHeight="1" x14ac:dyDescent="0.25">
      <c r="B2" s="10" t="s">
        <v>97</v>
      </c>
      <c r="C2" s="10"/>
    </row>
    <row r="3" spans="2:3" ht="21.75" customHeight="1" x14ac:dyDescent="0.25">
      <c r="B3" s="10"/>
      <c r="C3" s="10"/>
    </row>
    <row r="5" spans="2:3" ht="24" customHeight="1" x14ac:dyDescent="0.25">
      <c r="B5" s="18" t="s">
        <v>98</v>
      </c>
      <c r="C5" s="18" t="s">
        <v>99</v>
      </c>
    </row>
    <row r="6" spans="2:3" ht="79.5" customHeight="1" x14ac:dyDescent="0.25">
      <c r="B6" s="42" t="s">
        <v>100</v>
      </c>
      <c r="C6" s="43" t="s">
        <v>101</v>
      </c>
    </row>
    <row r="7" spans="2:3" ht="31.5" customHeight="1" x14ac:dyDescent="0.25">
      <c r="B7" s="42" t="s">
        <v>102</v>
      </c>
      <c r="C7" s="43" t="s">
        <v>103</v>
      </c>
    </row>
    <row r="8" spans="2:3" ht="63.75" customHeight="1" x14ac:dyDescent="0.25">
      <c r="B8" s="42" t="s">
        <v>104</v>
      </c>
      <c r="C8" s="43" t="s">
        <v>105</v>
      </c>
    </row>
    <row r="9" spans="2:3" ht="63.75" customHeight="1" x14ac:dyDescent="0.25">
      <c r="B9" s="42" t="s">
        <v>106</v>
      </c>
      <c r="C9" s="43" t="s">
        <v>107</v>
      </c>
    </row>
    <row r="10" spans="2:3" ht="63.75" customHeight="1" x14ac:dyDescent="0.25">
      <c r="B10" s="42" t="s">
        <v>108</v>
      </c>
      <c r="C10" s="43" t="s">
        <v>109</v>
      </c>
    </row>
    <row r="11" spans="2:3" ht="31.5" customHeight="1" x14ac:dyDescent="0.25">
      <c r="B11" s="42" t="s">
        <v>110</v>
      </c>
      <c r="C11" s="43" t="s">
        <v>111</v>
      </c>
    </row>
    <row r="12" spans="2:3" ht="31.5" customHeight="1" x14ac:dyDescent="0.25">
      <c r="B12" s="42" t="s">
        <v>112</v>
      </c>
      <c r="C12" s="43" t="s">
        <v>113</v>
      </c>
    </row>
    <row r="13" spans="2:3" ht="48" customHeight="1" x14ac:dyDescent="0.25">
      <c r="B13" s="42" t="s">
        <v>114</v>
      </c>
      <c r="C13" s="43" t="s">
        <v>115</v>
      </c>
    </row>
    <row r="15" spans="2:3" ht="24" customHeight="1" x14ac:dyDescent="0.25">
      <c r="B15" s="45" t="s">
        <v>116</v>
      </c>
      <c r="C15" s="45"/>
    </row>
    <row r="16" spans="2:3" ht="109.5" customHeight="1" x14ac:dyDescent="0.25">
      <c r="B16" s="46" t="s">
        <v>117</v>
      </c>
      <c r="C16" s="46"/>
    </row>
    <row r="18" spans="2:3" ht="21.75" customHeight="1" x14ac:dyDescent="0.25">
      <c r="B18" s="47" t="s">
        <v>119</v>
      </c>
      <c r="C18" s="47"/>
    </row>
  </sheetData>
  <mergeCells count="4">
    <mergeCell ref="B2:C3"/>
    <mergeCell ref="B15:C15"/>
    <mergeCell ref="B16:C16"/>
    <mergeCell ref="B18:C18"/>
  </mergeCells>
  <pageMargins left="0.7" right="0.7" top="0.75" bottom="0.75" header="0.3" footer="0.3"/>
  <pageSetup paperSize="9" scale="85"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Lisez-moi</vt:lpstr>
      <vt:lpstr>Hypothèses</vt:lpstr>
      <vt:lpstr>Calcul détaillé</vt:lpstr>
      <vt:lpstr>Synthèse</vt:lpstr>
      <vt:lpstr>Sources</vt:lpstr>
      <vt:lpstr>'Lisez-moi'!Zone_d_impression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Benoît DILLER</cp:lastModifiedBy>
  <cp:revision>0</cp:revision>
  <dcterms:created xsi:type="dcterms:W3CDTF">2026-04-08T13:10:23Z</dcterms:created>
  <dcterms:modified xsi:type="dcterms:W3CDTF">2026-04-09T04:34:29Z</dcterms:modified>
  <dc:language>en-US</dc:language>
</cp:coreProperties>
</file>